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4355" windowHeight="7965" activeTab="1"/>
  </bookViews>
  <sheets>
    <sheet name="Variance Request Process" sheetId="7" r:id="rId1"/>
    <sheet name="Non-Routine" sheetId="6" r:id="rId2"/>
    <sheet name="Routine" sheetId="4" r:id="rId3"/>
    <sheet name="2011 Forecast_Letter" sheetId="5" r:id="rId4"/>
  </sheets>
  <definedNames>
    <definedName name="_xlnm._FilterDatabase" localSheetId="3" hidden="1">'2011 Forecast_Letter'!$A$2:$N$3</definedName>
    <definedName name="_xlnm._FilterDatabase" localSheetId="1" hidden="1">'Non-Routine'!$A$6:$O$6</definedName>
    <definedName name="_xlnm.Print_Titles" localSheetId="3">'2011 Forecast_Letter'!$2:$2</definedName>
  </definedNames>
  <calcPr calcId="125725"/>
</workbook>
</file>

<file path=xl/calcChain.xml><?xml version="1.0" encoding="utf-8"?>
<calcChain xmlns="http://schemas.openxmlformats.org/spreadsheetml/2006/main">
  <c r="O9" i="6"/>
  <c r="O11"/>
  <c r="O10"/>
  <c r="O7"/>
  <c r="I8"/>
  <c r="I9"/>
  <c r="I10"/>
  <c r="I11"/>
  <c r="I7"/>
  <c r="G10"/>
  <c r="N9"/>
  <c r="K7" i="4"/>
  <c r="K8"/>
  <c r="K9"/>
  <c r="K6"/>
  <c r="L4"/>
  <c r="L5"/>
  <c r="L6"/>
  <c r="L7"/>
  <c r="L8"/>
  <c r="L9"/>
  <c r="G11" i="6"/>
  <c r="G9"/>
  <c r="G8"/>
  <c r="G7"/>
  <c r="G22"/>
  <c r="G21" s="1"/>
  <c r="G11" i="4"/>
  <c r="G10"/>
  <c r="G9"/>
  <c r="G2"/>
  <c r="G1" s="1"/>
  <c r="G5"/>
  <c r="G6"/>
  <c r="G7"/>
  <c r="G8"/>
  <c r="G4"/>
  <c r="M16" i="5"/>
  <c r="L16"/>
  <c r="K16"/>
  <c r="J16"/>
  <c r="I16"/>
  <c r="H16"/>
  <c r="G16"/>
  <c r="F16"/>
  <c r="E16"/>
  <c r="D16"/>
  <c r="C16"/>
  <c r="B16"/>
  <c r="N16" s="1"/>
  <c r="N13"/>
  <c r="N11"/>
  <c r="N9"/>
  <c r="N7"/>
  <c r="N5"/>
  <c r="J8" i="6" l="1"/>
  <c r="J10"/>
  <c r="J7"/>
  <c r="J9"/>
  <c r="J11"/>
</calcChain>
</file>

<file path=xl/sharedStrings.xml><?xml version="1.0" encoding="utf-8"?>
<sst xmlns="http://schemas.openxmlformats.org/spreadsheetml/2006/main" count="120" uniqueCount="87">
  <si>
    <t>Flaring Variance Request</t>
  </si>
  <si>
    <t>Reported By</t>
  </si>
  <si>
    <t>Derrell Scott</t>
  </si>
  <si>
    <t>Reason for Flare</t>
  </si>
  <si>
    <t>Chuck Blevins</t>
  </si>
  <si>
    <t>Low pressure gas source not collected</t>
  </si>
  <si>
    <t>Routine</t>
  </si>
  <si>
    <t>Flaring above gas train capability to gain oil production</t>
  </si>
  <si>
    <t>Flare buing above gas train capability to gain oil production</t>
  </si>
  <si>
    <t>Gabriel Ivaba</t>
  </si>
  <si>
    <t>Flaring above 2 MM due to systen stabibility</t>
  </si>
  <si>
    <t>LPO (bopd)</t>
  </si>
  <si>
    <t>Flare
Start Date</t>
  </si>
  <si>
    <t>Variance
End Date</t>
  </si>
  <si>
    <t>AMPMGR
Approval</t>
  </si>
  <si>
    <t>GMO
Approval</t>
  </si>
  <si>
    <t xml:space="preserve">Expected
Flare Rate
(mmcfd) </t>
  </si>
  <si>
    <t>Area</t>
  </si>
  <si>
    <t>2010 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</si>
  <si>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</si>
  <si>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</si>
  <si>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</si>
  <si>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</si>
  <si>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</si>
  <si>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</si>
  <si>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</si>
  <si>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</si>
  <si>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</si>
  <si>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</si>
  <si>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</si>
  <si>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</si>
  <si>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Malongo</t>
  </si>
  <si>
    <t>Area B</t>
  </si>
  <si>
    <t>Sanha</t>
  </si>
  <si>
    <t>GTA</t>
  </si>
  <si>
    <t>Terminal</t>
  </si>
  <si>
    <t>Block 0</t>
  </si>
  <si>
    <t>*Start date of 01-Jan-11 input for all routine flaring</t>
  </si>
  <si>
    <t>Expected
Flare
Duration (Days)</t>
  </si>
  <si>
    <t>&lt;--Today's Date</t>
  </si>
  <si>
    <t>Flare Point</t>
  </si>
  <si>
    <t>Takula</t>
  </si>
  <si>
    <t>GS Alfa</t>
  </si>
  <si>
    <t>KWIP remote flare</t>
  </si>
  <si>
    <t>TGPP boom flare</t>
  </si>
  <si>
    <t>GS Kilo Flare boom</t>
  </si>
  <si>
    <t>HP Remote Flare and LP Boom Flare</t>
  </si>
  <si>
    <t>Flaring above the capacity of reinjection units due to ambient and design conditions</t>
  </si>
  <si>
    <t>Emanuel Dombolo</t>
  </si>
  <si>
    <t>Flared gas is a result of vapors (light ends) flashed from the oil through the treating process. The planned South Nemba Auxillary facility (commission 2014) is being designed to capture these vapors.</t>
  </si>
  <si>
    <t>Butch Tucker</t>
  </si>
  <si>
    <t>North Nemba Boom (LP) Flare</t>
  </si>
  <si>
    <t>South Nemba Boom (LP) Flare</t>
  </si>
  <si>
    <t>Non-Routine</t>
  </si>
  <si>
    <t>BBLT</t>
  </si>
  <si>
    <t>HP &amp; LP Flares</t>
  </si>
  <si>
    <t>Water ingress into the annulus on the R-01 subsea riser prevents gas inj</t>
  </si>
  <si>
    <t>South Nemba Remote (HP) Flare</t>
  </si>
  <si>
    <t>Gas compressors out of service due to May 2010 fire. Assuming Sept 1 start-up of compression at this facility.</t>
  </si>
  <si>
    <t>KWIP Remote Flare</t>
  </si>
  <si>
    <t>Compressor Train A Turbine Engine Failure and Change Out</t>
  </si>
  <si>
    <t>South Sanha Remote Flare</t>
  </si>
  <si>
    <t>Mechanical Problems with the LP Compressor; unable to get engine to rotate. Suspect problem is with engine accessory drive; maintenance continues to troubleshoot.</t>
  </si>
  <si>
    <t>Delta Aux Remote Flare</t>
  </si>
  <si>
    <t>Mainteance flaring while host compressor platform GIP Delta is down</t>
  </si>
  <si>
    <t>Expected Flare End Date</t>
  </si>
  <si>
    <t>Today's Date --&gt;</t>
  </si>
  <si>
    <t>Variance Expired</t>
  </si>
  <si>
    <t>Variance to Expire within 28 days</t>
  </si>
  <si>
    <t>Variance Ended</t>
  </si>
  <si>
    <t>AMPROE to QC and input into tracking spreadsheet</t>
  </si>
  <si>
    <t>AMPROE to obtain needed signatures (AMPMGR / GMO)</t>
  </si>
  <si>
    <t>O: Drive Folder</t>
  </si>
  <si>
    <t>\\CABA0NTDFS1.CABA0.CHEVRONTEXACO.NET\SHARE\COPI\Malongo\Production\Prod. Mgr. Direct Reports- Confidential\AMPROE\Flare Variance</t>
  </si>
  <si>
    <t>AMPROE will send out tracking spreadsheet to Supt's weekly (along with Weekly Report on Sunday)</t>
  </si>
  <si>
    <t>Variance Request Process</t>
  </si>
  <si>
    <t>Supt to Submit Flare Variance Form to AMPROE</t>
  </si>
  <si>
    <t>AMPROE to scan / save variance form to O: Drive (paper copy will not be kept)</t>
  </si>
  <si>
    <t>Supt Input
Required Weekly</t>
  </si>
  <si>
    <t>Status*
(see note)</t>
  </si>
  <si>
    <t>*Flare can continue 48 hours past Variance end date without submitting updated variance request</t>
  </si>
  <si>
    <t>Original Expected
Flare
Duration (Days)</t>
  </si>
  <si>
    <t>Updated Expected Flare Duration</t>
  </si>
  <si>
    <t>LPO
(bopd)</t>
  </si>
  <si>
    <t>Reported
By</t>
  </si>
  <si>
    <t>Supt to Update Column G in tracking spreadsheet weekly &amp; take any action needed</t>
  </si>
  <si>
    <t>Variance
#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</si>
</sst>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d\-mmm\-yy;@"/>
    <numFmt numFmtId="165" formatCode="0.0"/>
    <numFmt numFmtId="166" formatCode="[$-409]mmm\-yy;@"/>
    <numFmt numFmtId="167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0" tint="-0.14999847407452621"/>
      <name val="Calibri"/>
      <family val="2"/>
      <scheme val="minor"/>
    </font>
    <font>
      <i/>
      <sz val="10"/>
      <color rgb="FF0070C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3" fillId="0" borderId="1" xfId="2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1" xfId="2" applyFont="1" applyBorder="1" applyAlignment="1"/>
    <xf numFmtId="0" fontId="5" fillId="0" borderId="1" xfId="0" applyFont="1" applyBorder="1" applyAlignment="1"/>
    <xf numFmtId="165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0" fontId="2" fillId="0" borderId="0" xfId="2"/>
    <xf numFmtId="0" fontId="6" fillId="2" borderId="2" xfId="2" applyFont="1" applyFill="1" applyBorder="1" applyAlignment="1">
      <alignment horizontal="center" vertical="center" wrapText="1"/>
    </xf>
    <xf numFmtId="166" fontId="6" fillId="0" borderId="0" xfId="2" applyNumberFormat="1" applyFont="1"/>
    <xf numFmtId="0" fontId="6" fillId="0" borderId="0" xfId="2" applyFont="1"/>
    <xf numFmtId="0" fontId="6" fillId="2" borderId="0" xfId="2" applyFont="1" applyFill="1" applyBorder="1" applyAlignment="1">
      <alignment horizontal="center" vertical="center" wrapText="1"/>
    </xf>
    <xf numFmtId="166" fontId="3" fillId="0" borderId="0" xfId="2" applyNumberFormat="1" applyFont="1"/>
    <xf numFmtId="0" fontId="2" fillId="0" borderId="0" xfId="2" applyBorder="1"/>
    <xf numFmtId="167" fontId="2" fillId="3" borderId="0" xfId="2" applyNumberFormat="1" applyFill="1"/>
    <xf numFmtId="167" fontId="2" fillId="0" borderId="0" xfId="2" applyNumberFormat="1"/>
    <xf numFmtId="167" fontId="2" fillId="3" borderId="3" xfId="2" applyNumberFormat="1" applyFill="1" applyBorder="1"/>
    <xf numFmtId="167" fontId="2" fillId="0" borderId="0" xfId="2" applyNumberFormat="1" applyBorder="1"/>
    <xf numFmtId="167" fontId="2" fillId="3" borderId="0" xfId="2" applyNumberFormat="1" applyFill="1" applyBorder="1"/>
    <xf numFmtId="1" fontId="3" fillId="0" borderId="1" xfId="2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7" fillId="0" borderId="0" xfId="0" applyFont="1"/>
    <xf numFmtId="164" fontId="0" fillId="0" borderId="0" xfId="0" applyNumberFormat="1"/>
    <xf numFmtId="0" fontId="3" fillId="0" borderId="1" xfId="2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2" applyFont="1" applyFill="1" applyBorder="1" applyAlignment="1"/>
    <xf numFmtId="0" fontId="8" fillId="0" borderId="0" xfId="0" applyFont="1" applyFill="1"/>
    <xf numFmtId="0" fontId="9" fillId="0" borderId="0" xfId="0" applyFont="1" applyFill="1" applyAlignment="1"/>
    <xf numFmtId="0" fontId="9" fillId="0" borderId="0" xfId="0" applyFont="1"/>
    <xf numFmtId="164" fontId="10" fillId="0" borderId="0" xfId="0" applyNumberFormat="1" applyFont="1" applyFill="1"/>
    <xf numFmtId="0" fontId="11" fillId="0" borderId="1" xfId="0" applyFont="1" applyBorder="1" applyAlignment="1">
      <alignment wrapText="1"/>
    </xf>
    <xf numFmtId="164" fontId="3" fillId="0" borderId="1" xfId="2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0" fillId="4" borderId="0" xfId="0" applyFill="1"/>
    <xf numFmtId="0" fontId="0" fillId="5" borderId="0" xfId="0" applyFill="1"/>
    <xf numFmtId="14" fontId="5" fillId="0" borderId="1" xfId="0" applyNumberFormat="1" applyFont="1" applyBorder="1" applyAlignment="1">
      <alignment wrapText="1"/>
    </xf>
    <xf numFmtId="0" fontId="0" fillId="8" borderId="0" xfId="0" applyFill="1"/>
    <xf numFmtId="0" fontId="13" fillId="0" borderId="1" xfId="0" applyFont="1" applyBorder="1" applyAlignment="1">
      <alignment wrapText="1"/>
    </xf>
    <xf numFmtId="0" fontId="12" fillId="7" borderId="0" xfId="0" applyFont="1" applyFill="1" applyAlignment="1">
      <alignment horizontal="center" wrapText="1"/>
    </xf>
    <xf numFmtId="0" fontId="16" fillId="0" borderId="0" xfId="0" applyFont="1"/>
    <xf numFmtId="0" fontId="17" fillId="0" borderId="0" xfId="3" applyFont="1" applyAlignment="1" applyProtection="1"/>
    <xf numFmtId="0" fontId="18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center"/>
    </xf>
    <xf numFmtId="0" fontId="19" fillId="0" borderId="0" xfId="0" applyFont="1"/>
    <xf numFmtId="164" fontId="14" fillId="0" borderId="1" xfId="2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164" fontId="3" fillId="0" borderId="1" xfId="2" applyNumberFormat="1" applyFont="1" applyBorder="1" applyAlignment="1" applyProtection="1">
      <alignment horizontal="left"/>
      <protection locked="0"/>
    </xf>
    <xf numFmtId="164" fontId="3" fillId="0" borderId="1" xfId="2" applyNumberFormat="1" applyFont="1" applyFill="1" applyBorder="1" applyAlignment="1" applyProtection="1">
      <alignment horizontal="left"/>
      <protection locked="0"/>
    </xf>
    <xf numFmtId="164" fontId="14" fillId="0" borderId="1" xfId="2" applyNumberFormat="1" applyFont="1" applyFill="1" applyBorder="1" applyAlignment="1" applyProtection="1">
      <alignment horizontal="left"/>
      <protection locked="0"/>
    </xf>
    <xf numFmtId="0" fontId="4" fillId="0" borderId="1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4" fontId="3" fillId="0" borderId="1" xfId="2" applyNumberFormat="1" applyFont="1" applyBorder="1" applyAlignment="1">
      <alignment horizontal="center"/>
    </xf>
    <xf numFmtId="1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 applyProtection="1">
      <alignment horizontal="center"/>
      <protection locked="0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6" borderId="1" xfId="1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16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Flare%20Vari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9" sqref="B9"/>
    </sheetView>
  </sheetViews>
  <sheetFormatPr defaultRowHeight="12.75"/>
  <cols>
    <col min="1" max="1" width="3" style="5" customWidth="1"/>
    <col min="2" max="16384" width="9.140625" style="5"/>
  </cols>
  <sheetData>
    <row r="1" spans="1:2">
      <c r="A1" s="42" t="s">
        <v>75</v>
      </c>
    </row>
    <row r="3" spans="1:2">
      <c r="A3" s="5">
        <v>1</v>
      </c>
      <c r="B3" s="5" t="s">
        <v>76</v>
      </c>
    </row>
    <row r="4" spans="1:2">
      <c r="A4" s="5">
        <v>2</v>
      </c>
      <c r="B4" s="5" t="s">
        <v>70</v>
      </c>
    </row>
    <row r="5" spans="1:2">
      <c r="A5" s="5">
        <v>3</v>
      </c>
      <c r="B5" s="5" t="s">
        <v>71</v>
      </c>
    </row>
    <row r="6" spans="1:2">
      <c r="A6" s="5">
        <v>4</v>
      </c>
      <c r="B6" s="5" t="s">
        <v>77</v>
      </c>
    </row>
    <row r="7" spans="1:2">
      <c r="A7" s="5">
        <v>5</v>
      </c>
      <c r="B7" s="5" t="s">
        <v>74</v>
      </c>
    </row>
    <row r="8" spans="1:2">
      <c r="A8" s="5">
        <v>6</v>
      </c>
      <c r="B8" s="5" t="s">
        <v>85</v>
      </c>
    </row>
    <row r="11" spans="1:2">
      <c r="B11" s="5" t="s">
        <v>72</v>
      </c>
    </row>
    <row r="12" spans="1:2">
      <c r="B12" s="43" t="s">
        <v>73</v>
      </c>
    </row>
  </sheetData>
  <hyperlinks>
    <hyperlink ref="B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zoomScale="70" zoomScaleNormal="70" workbookViewId="0">
      <selection activeCell="J9" sqref="J9"/>
    </sheetView>
  </sheetViews>
  <sheetFormatPr defaultRowHeight="15"/>
  <cols>
    <col min="1" max="1" width="9.5703125" customWidth="1"/>
    <col min="2" max="2" width="17.28515625" customWidth="1"/>
    <col min="3" max="3" width="38.5703125" customWidth="1"/>
    <col min="4" max="4" width="10.7109375" style="57" bestFit="1" customWidth="1"/>
    <col min="5" max="5" width="10.5703125" customWidth="1"/>
    <col min="6" max="6" width="12.42578125" customWidth="1"/>
    <col min="7" max="7" width="11.140625" bestFit="1" customWidth="1"/>
    <col min="8" max="9" width="12.7109375" customWidth="1"/>
    <col min="10" max="10" width="13.28515625" customWidth="1"/>
    <col min="11" max="11" width="13.85546875" bestFit="1" customWidth="1"/>
    <col min="12" max="12" width="11.5703125" bestFit="1" customWidth="1"/>
    <col min="13" max="13" width="8.5703125" bestFit="1" customWidth="1"/>
    <col min="14" max="14" width="13.7109375" customWidth="1"/>
    <col min="15" max="15" width="12.140625" customWidth="1"/>
  </cols>
  <sheetData>
    <row r="1" spans="1:15" ht="20.25">
      <c r="A1" s="30" t="s">
        <v>0</v>
      </c>
      <c r="E1" s="36" t="s">
        <v>67</v>
      </c>
      <c r="F1" s="36"/>
      <c r="G1" s="36"/>
    </row>
    <row r="2" spans="1:15" ht="20.25">
      <c r="A2" s="31" t="s">
        <v>53</v>
      </c>
      <c r="E2" s="37" t="s">
        <v>68</v>
      </c>
      <c r="F2" s="37"/>
      <c r="G2" s="37"/>
    </row>
    <row r="3" spans="1:15">
      <c r="E3" s="39" t="s">
        <v>69</v>
      </c>
      <c r="F3" s="39"/>
      <c r="G3" s="39"/>
    </row>
    <row r="4" spans="1:15">
      <c r="H4" s="32"/>
      <c r="I4" s="32"/>
      <c r="J4" s="32"/>
    </row>
    <row r="5" spans="1:15" ht="45">
      <c r="H5" s="41" t="s">
        <v>78</v>
      </c>
      <c r="I5" s="50"/>
      <c r="J5" s="25"/>
    </row>
    <row r="6" spans="1:15" s="29" customFormat="1" ht="63.75">
      <c r="A6" s="28" t="s">
        <v>17</v>
      </c>
      <c r="B6" s="28" t="s">
        <v>40</v>
      </c>
      <c r="C6" s="28" t="s">
        <v>3</v>
      </c>
      <c r="D6" s="54" t="s">
        <v>86</v>
      </c>
      <c r="E6" s="54" t="s">
        <v>12</v>
      </c>
      <c r="F6" s="54" t="s">
        <v>81</v>
      </c>
      <c r="G6" s="54" t="s">
        <v>13</v>
      </c>
      <c r="H6" s="54" t="s">
        <v>65</v>
      </c>
      <c r="I6" s="54" t="s">
        <v>82</v>
      </c>
      <c r="J6" s="54" t="s">
        <v>79</v>
      </c>
      <c r="K6" s="54" t="s">
        <v>84</v>
      </c>
      <c r="L6" s="54" t="s">
        <v>16</v>
      </c>
      <c r="M6" s="54" t="s">
        <v>83</v>
      </c>
      <c r="N6" s="54" t="s">
        <v>14</v>
      </c>
      <c r="O6" s="54" t="s">
        <v>15</v>
      </c>
    </row>
    <row r="7" spans="1:15" s="2" customFormat="1" ht="25.5">
      <c r="A7" s="6" t="s">
        <v>54</v>
      </c>
      <c r="B7" s="26" t="s">
        <v>55</v>
      </c>
      <c r="C7" s="26" t="s">
        <v>56</v>
      </c>
      <c r="D7" s="55">
        <v>1</v>
      </c>
      <c r="E7" s="60">
        <v>40544</v>
      </c>
      <c r="F7" s="61">
        <v>365</v>
      </c>
      <c r="G7" s="60">
        <f>E7+F7-1</f>
        <v>40908</v>
      </c>
      <c r="H7" s="62">
        <v>40908</v>
      </c>
      <c r="I7" s="61">
        <f>H7-E7+1</f>
        <v>365</v>
      </c>
      <c r="J7" s="63" t="str">
        <f ca="1">IF(H7&lt;$G$22,"Variance Ended",IF(H7&lt;=(G7+2),"No Action Needed","Extension Needed"))</f>
        <v>No Action Needed</v>
      </c>
      <c r="K7" s="64" t="s">
        <v>4</v>
      </c>
      <c r="L7" s="65">
        <v>2.5</v>
      </c>
      <c r="M7" s="66">
        <v>5000</v>
      </c>
      <c r="N7" s="60">
        <v>40649</v>
      </c>
      <c r="O7" s="60" t="str">
        <f>IF(I7&gt;30,"Needed", "N/A")</f>
        <v>Needed</v>
      </c>
    </row>
    <row r="8" spans="1:15" s="2" customFormat="1" ht="38.25">
      <c r="A8" s="6" t="s">
        <v>32</v>
      </c>
      <c r="B8" s="26" t="s">
        <v>57</v>
      </c>
      <c r="C8" s="26" t="s">
        <v>58</v>
      </c>
      <c r="D8" s="55">
        <v>1</v>
      </c>
      <c r="E8" s="60">
        <v>40544</v>
      </c>
      <c r="F8" s="61">
        <v>243</v>
      </c>
      <c r="G8" s="60">
        <f>E8+F8-1</f>
        <v>40786</v>
      </c>
      <c r="H8" s="62">
        <v>40786</v>
      </c>
      <c r="I8" s="61">
        <f t="shared" ref="I8:I15" si="0">H8-E8+1</f>
        <v>243</v>
      </c>
      <c r="J8" s="63" t="str">
        <f ca="1">IF(H8&lt;$G$22,"Variance Ended",IF(H8&lt;=(G8+2),"No Action Needed","Extension Needed"))</f>
        <v>No Action Needed</v>
      </c>
      <c r="K8" s="64" t="s">
        <v>50</v>
      </c>
      <c r="L8" s="65">
        <v>175</v>
      </c>
      <c r="M8" s="67"/>
      <c r="N8" s="60">
        <v>40641</v>
      </c>
      <c r="O8" s="60">
        <v>40646</v>
      </c>
    </row>
    <row r="9" spans="1:15" s="2" customFormat="1" ht="25.5">
      <c r="A9" s="6" t="s">
        <v>31</v>
      </c>
      <c r="B9" s="26" t="s">
        <v>59</v>
      </c>
      <c r="C9" s="26" t="s">
        <v>60</v>
      </c>
      <c r="D9" s="55">
        <v>1</v>
      </c>
      <c r="E9" s="60">
        <v>40649</v>
      </c>
      <c r="F9" s="61">
        <v>21</v>
      </c>
      <c r="G9" s="60">
        <f>E9+F9-1</f>
        <v>40669</v>
      </c>
      <c r="H9" s="62">
        <v>40671</v>
      </c>
      <c r="I9" s="61">
        <f t="shared" si="0"/>
        <v>23</v>
      </c>
      <c r="J9" s="63" t="str">
        <f ca="1">IF(H9&lt;$G$22,"Variance Ended",IF(H9&lt;=(G9+2),"No Action Needed","Extension Needed"))</f>
        <v>Variance Ended</v>
      </c>
      <c r="K9" s="64" t="s">
        <v>2</v>
      </c>
      <c r="L9" s="65">
        <v>50</v>
      </c>
      <c r="M9" s="66">
        <v>9285</v>
      </c>
      <c r="N9" s="60" t="str">
        <f>IF(F9&gt;2,"Needed","N/A")</f>
        <v>Needed</v>
      </c>
      <c r="O9" s="60" t="str">
        <f>IF(I9&gt;30,"Needed", "N/A")</f>
        <v>N/A</v>
      </c>
    </row>
    <row r="10" spans="1:15" s="2" customFormat="1" ht="63.75">
      <c r="A10" s="6" t="s">
        <v>32</v>
      </c>
      <c r="B10" s="27" t="s">
        <v>61</v>
      </c>
      <c r="C10" s="27" t="s">
        <v>62</v>
      </c>
      <c r="D10" s="56">
        <v>1</v>
      </c>
      <c r="E10" s="60">
        <v>40649</v>
      </c>
      <c r="F10" s="61">
        <v>28</v>
      </c>
      <c r="G10" s="60">
        <f>E10+F10-1</f>
        <v>40676</v>
      </c>
      <c r="H10" s="62">
        <v>40676</v>
      </c>
      <c r="I10" s="61">
        <f t="shared" si="0"/>
        <v>28</v>
      </c>
      <c r="J10" s="63" t="str">
        <f ca="1">IF(H10&lt;$G$22,"Variance Ended",IF(H10&lt;=(G10+2),"No Action Needed","Extension Needed"))</f>
        <v>No Action Needed</v>
      </c>
      <c r="K10" s="64" t="s">
        <v>50</v>
      </c>
      <c r="L10" s="68">
        <v>140</v>
      </c>
      <c r="M10" s="69">
        <v>12000</v>
      </c>
      <c r="N10" s="60">
        <v>40652</v>
      </c>
      <c r="O10" s="60" t="str">
        <f t="shared" ref="O10:O11" si="1">IF(I10&gt;30,"Needed", "N/A")</f>
        <v>N/A</v>
      </c>
    </row>
    <row r="11" spans="1:15" s="2" customFormat="1" ht="25.5">
      <c r="A11" s="7" t="s">
        <v>31</v>
      </c>
      <c r="B11" s="27" t="s">
        <v>63</v>
      </c>
      <c r="C11" s="27" t="s">
        <v>64</v>
      </c>
      <c r="D11" s="56">
        <v>1</v>
      </c>
      <c r="E11" s="60">
        <v>40650</v>
      </c>
      <c r="F11" s="61">
        <v>19</v>
      </c>
      <c r="G11" s="60">
        <f>E11+F11-1</f>
        <v>40668</v>
      </c>
      <c r="H11" s="62">
        <v>40671</v>
      </c>
      <c r="I11" s="61">
        <f t="shared" si="0"/>
        <v>22</v>
      </c>
      <c r="J11" s="63" t="str">
        <f ca="1">IF(H11&lt;$G$22,"Variance Ended",IF(H11&lt;=(G11+2),"No Action Needed","Extension Needed"))</f>
        <v>Variance Ended</v>
      </c>
      <c r="K11" s="70" t="s">
        <v>2</v>
      </c>
      <c r="L11" s="68">
        <v>23.5</v>
      </c>
      <c r="M11" s="69">
        <v>3042</v>
      </c>
      <c r="N11" s="60">
        <v>40651</v>
      </c>
      <c r="O11" s="60" t="str">
        <f t="shared" si="1"/>
        <v>N/A</v>
      </c>
    </row>
    <row r="12" spans="1:15" s="2" customFormat="1" ht="12.75">
      <c r="A12" s="7"/>
      <c r="B12" s="27"/>
      <c r="C12" s="27"/>
      <c r="D12" s="56"/>
      <c r="E12" s="1"/>
      <c r="F12" s="22"/>
      <c r="G12" s="38"/>
      <c r="H12" s="52"/>
      <c r="I12" s="22"/>
      <c r="J12" s="34"/>
      <c r="K12" s="3"/>
      <c r="L12" s="8"/>
      <c r="M12" s="9"/>
      <c r="N12" s="1"/>
      <c r="O12" s="1"/>
    </row>
    <row r="13" spans="1:15" s="2" customFormat="1" ht="12.75">
      <c r="A13" s="7"/>
      <c r="B13" s="27"/>
      <c r="C13" s="27"/>
      <c r="D13" s="56"/>
      <c r="E13" s="1"/>
      <c r="F13" s="22"/>
      <c r="G13" s="27"/>
      <c r="H13" s="52"/>
      <c r="I13" s="22"/>
      <c r="J13" s="27"/>
      <c r="K13" s="3"/>
      <c r="L13" s="8"/>
      <c r="M13" s="9"/>
      <c r="N13" s="1"/>
      <c r="O13" s="1"/>
    </row>
    <row r="14" spans="1:15" s="5" customFormat="1" ht="12.75">
      <c r="A14" s="7"/>
      <c r="B14" s="27"/>
      <c r="C14" s="27"/>
      <c r="D14" s="56"/>
      <c r="E14" s="1"/>
      <c r="F14" s="22"/>
      <c r="G14" s="27"/>
      <c r="H14" s="52"/>
      <c r="I14" s="22"/>
      <c r="J14" s="27"/>
      <c r="K14" s="3"/>
      <c r="L14" s="8"/>
      <c r="M14" s="9"/>
      <c r="N14" s="1"/>
      <c r="O14" s="1"/>
    </row>
    <row r="15" spans="1:15" s="5" customFormat="1" ht="12.75">
      <c r="A15" s="7"/>
      <c r="B15" s="7"/>
      <c r="C15" s="40"/>
      <c r="D15" s="58"/>
      <c r="E15" s="4"/>
      <c r="F15" s="23"/>
      <c r="G15" s="1"/>
      <c r="H15" s="51"/>
      <c r="I15" s="22"/>
      <c r="J15" s="34"/>
      <c r="K15" s="3"/>
      <c r="L15" s="8"/>
      <c r="M15" s="9"/>
      <c r="N15" s="1"/>
      <c r="O15" s="1"/>
    </row>
    <row r="16" spans="1:15" s="5" customFormat="1" ht="12.75">
      <c r="A16" s="7"/>
      <c r="B16" s="7"/>
      <c r="C16" s="33"/>
      <c r="D16" s="59"/>
      <c r="E16" s="4"/>
      <c r="F16" s="23"/>
      <c r="G16" s="1"/>
      <c r="H16" s="53"/>
      <c r="I16" s="49"/>
      <c r="J16" s="34"/>
      <c r="K16" s="3"/>
      <c r="L16" s="8"/>
      <c r="M16" s="9"/>
      <c r="N16" s="1"/>
      <c r="O16" s="1"/>
    </row>
    <row r="17" spans="1:15" s="5" customFormat="1" ht="12.75">
      <c r="A17" s="7"/>
      <c r="B17" s="7"/>
      <c r="C17" s="27"/>
      <c r="D17" s="56"/>
      <c r="E17" s="4"/>
      <c r="F17" s="23"/>
      <c r="G17" s="4"/>
      <c r="H17" s="53"/>
      <c r="I17" s="49"/>
      <c r="J17" s="35"/>
      <c r="K17" s="3"/>
      <c r="L17" s="8"/>
      <c r="M17" s="9"/>
      <c r="N17" s="1"/>
      <c r="O17" s="1"/>
    </row>
    <row r="18" spans="1:15" s="5" customFormat="1" ht="12.75">
      <c r="A18" s="7"/>
      <c r="B18" s="7"/>
      <c r="C18" s="27"/>
      <c r="D18" s="56"/>
      <c r="E18" s="4"/>
      <c r="F18" s="23"/>
      <c r="G18" s="4"/>
      <c r="H18" s="53"/>
      <c r="I18" s="49"/>
      <c r="J18" s="35"/>
      <c r="K18" s="3"/>
      <c r="L18" s="8"/>
      <c r="M18" s="9"/>
      <c r="N18" s="1"/>
      <c r="O18" s="1"/>
    </row>
    <row r="19" spans="1:15" s="5" customFormat="1" ht="12.75">
      <c r="A19" s="7"/>
      <c r="B19" s="7"/>
      <c r="C19" s="27"/>
      <c r="D19" s="56"/>
      <c r="E19" s="4"/>
      <c r="F19" s="23"/>
      <c r="G19" s="4"/>
      <c r="H19" s="53"/>
      <c r="I19" s="49"/>
      <c r="J19" s="35"/>
      <c r="K19" s="3"/>
      <c r="L19" s="8"/>
      <c r="M19" s="9"/>
      <c r="N19" s="1"/>
      <c r="O19" s="1"/>
    </row>
    <row r="21" spans="1:15">
      <c r="F21" s="44"/>
      <c r="G21" s="45">
        <f ca="1">G22+28</f>
        <v>40701</v>
      </c>
    </row>
    <row r="22" spans="1:15">
      <c r="F22" s="46" t="s">
        <v>66</v>
      </c>
      <c r="G22" s="47">
        <f ca="1">TODAY()</f>
        <v>40673</v>
      </c>
    </row>
    <row r="24" spans="1:15" ht="15.75">
      <c r="A24" s="48" t="s">
        <v>80</v>
      </c>
    </row>
  </sheetData>
  <conditionalFormatting sqref="G9">
    <cfRule type="expression" dxfId="20" priority="24">
      <formula>H9&lt;$G$22</formula>
    </cfRule>
    <cfRule type="cellIs" dxfId="13" priority="25" operator="between">
      <formula>$G$22</formula>
      <formula>$G$21</formula>
    </cfRule>
    <cfRule type="cellIs" dxfId="12" priority="26" operator="lessThanOrEqual">
      <formula>$G$22</formula>
    </cfRule>
  </conditionalFormatting>
  <conditionalFormatting sqref="J7">
    <cfRule type="cellIs" dxfId="19" priority="23" operator="equal">
      <formula>"""Extension Needed"""</formula>
    </cfRule>
  </conditionalFormatting>
  <conditionalFormatting sqref="J7:J11">
    <cfRule type="cellIs" dxfId="18" priority="22" operator="equal">
      <formula>"Extension Needed"</formula>
    </cfRule>
  </conditionalFormatting>
  <conditionalFormatting sqref="O7">
    <cfRule type="cellIs" dxfId="17" priority="13" operator="equal">
      <formula>"Needed"</formula>
    </cfRule>
  </conditionalFormatting>
  <conditionalFormatting sqref="O8:O11">
    <cfRule type="cellIs" dxfId="16" priority="12" operator="equal">
      <formula>"Needed"</formula>
    </cfRule>
  </conditionalFormatting>
  <conditionalFormatting sqref="O9:O11">
    <cfRule type="cellIs" dxfId="15" priority="11" operator="equal">
      <formula>"Needed"</formula>
    </cfRule>
  </conditionalFormatting>
  <conditionalFormatting sqref="O8:O11">
    <cfRule type="cellIs" dxfId="14" priority="10" operator="equal">
      <formula>"Needed"</formula>
    </cfRule>
  </conditionalFormatting>
  <conditionalFormatting sqref="G10:G11">
    <cfRule type="expression" dxfId="11" priority="4">
      <formula>H10&lt;$G$22</formula>
    </cfRule>
    <cfRule type="cellIs" dxfId="10" priority="5" operator="between">
      <formula>$G$22</formula>
      <formula>$G$21</formula>
    </cfRule>
    <cfRule type="cellIs" dxfId="9" priority="6" operator="lessThanOrEqual">
      <formula>$G$22</formula>
    </cfRule>
  </conditionalFormatting>
  <conditionalFormatting sqref="G7:G8">
    <cfRule type="expression" dxfId="5" priority="1">
      <formula>H7&lt;$G$22</formula>
    </cfRule>
    <cfRule type="cellIs" dxfId="4" priority="2" operator="between">
      <formula>$G$22</formula>
      <formula>$G$21</formula>
    </cfRule>
    <cfRule type="cellIs" dxfId="3" priority="3" operator="lessThanOrEqual">
      <formula>$G$22</formula>
    </cfRule>
  </conditionalFormatting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zoomScale="80" zoomScaleNormal="80" workbookViewId="0">
      <selection activeCell="D3" sqref="D3:L11"/>
    </sheetView>
  </sheetViews>
  <sheetFormatPr defaultRowHeight="15"/>
  <cols>
    <col min="1" max="1" width="8.42578125" bestFit="1" customWidth="1"/>
    <col min="2" max="2" width="20.7109375" customWidth="1"/>
    <col min="3" max="3" width="50.140625" customWidth="1"/>
    <col min="4" max="4" width="9.85546875" style="57" bestFit="1" customWidth="1"/>
    <col min="5" max="5" width="11.42578125" bestFit="1" customWidth="1"/>
    <col min="6" max="6" width="10.7109375" bestFit="1" customWidth="1"/>
    <col min="7" max="7" width="10.85546875" bestFit="1" customWidth="1"/>
    <col min="8" max="8" width="16" customWidth="1"/>
    <col min="9" max="9" width="11.5703125" bestFit="1" customWidth="1"/>
    <col min="10" max="10" width="12.7109375" bestFit="1" customWidth="1"/>
    <col min="11" max="12" width="10.85546875" bestFit="1" customWidth="1"/>
  </cols>
  <sheetData>
    <row r="1" spans="1:12" ht="20.25">
      <c r="A1" s="30" t="s">
        <v>0</v>
      </c>
      <c r="G1" s="32">
        <f ca="1">G2+28</f>
        <v>40701</v>
      </c>
    </row>
    <row r="2" spans="1:12" ht="20.25">
      <c r="A2" s="31" t="s">
        <v>6</v>
      </c>
      <c r="G2" s="25">
        <f ca="1">TODAY()</f>
        <v>40673</v>
      </c>
      <c r="H2" t="s">
        <v>39</v>
      </c>
    </row>
    <row r="3" spans="1:12" s="29" customFormat="1" ht="51">
      <c r="A3" s="28" t="s">
        <v>17</v>
      </c>
      <c r="B3" s="28" t="s">
        <v>40</v>
      </c>
      <c r="C3" s="28" t="s">
        <v>3</v>
      </c>
      <c r="D3" s="54" t="s">
        <v>86</v>
      </c>
      <c r="E3" s="54" t="s">
        <v>12</v>
      </c>
      <c r="F3" s="54" t="s">
        <v>38</v>
      </c>
      <c r="G3" s="54" t="s">
        <v>13</v>
      </c>
      <c r="H3" s="71" t="s">
        <v>1</v>
      </c>
      <c r="I3" s="54" t="s">
        <v>16</v>
      </c>
      <c r="J3" s="71" t="s">
        <v>11</v>
      </c>
      <c r="K3" s="54" t="s">
        <v>14</v>
      </c>
      <c r="L3" s="54" t="s">
        <v>15</v>
      </c>
    </row>
    <row r="4" spans="1:12" s="2" customFormat="1" ht="12.75">
      <c r="A4" s="6" t="s">
        <v>31</v>
      </c>
      <c r="B4" s="26" t="s">
        <v>42</v>
      </c>
      <c r="C4" s="26" t="s">
        <v>5</v>
      </c>
      <c r="D4" s="55">
        <v>1</v>
      </c>
      <c r="E4" s="60">
        <v>40544</v>
      </c>
      <c r="F4" s="61">
        <v>365</v>
      </c>
      <c r="G4" s="60">
        <f>E4+F4-1</f>
        <v>40908</v>
      </c>
      <c r="H4" s="64" t="s">
        <v>2</v>
      </c>
      <c r="I4" s="65">
        <v>7.8</v>
      </c>
      <c r="J4" s="66">
        <v>1502</v>
      </c>
      <c r="K4" s="60">
        <v>40654</v>
      </c>
      <c r="L4" s="60" t="str">
        <f>IF(F4&gt;30,"Needed", "N/A")</f>
        <v>Needed</v>
      </c>
    </row>
    <row r="5" spans="1:12" s="2" customFormat="1" ht="12.75">
      <c r="A5" s="6" t="s">
        <v>31</v>
      </c>
      <c r="B5" s="26" t="s">
        <v>42</v>
      </c>
      <c r="C5" s="26" t="s">
        <v>5</v>
      </c>
      <c r="D5" s="55">
        <v>1</v>
      </c>
      <c r="E5" s="60">
        <v>40544</v>
      </c>
      <c r="F5" s="61">
        <v>365</v>
      </c>
      <c r="G5" s="60">
        <f t="shared" ref="G5:G8" si="0">E5+F5-1</f>
        <v>40908</v>
      </c>
      <c r="H5" s="64" t="s">
        <v>2</v>
      </c>
      <c r="I5" s="65">
        <v>2.5</v>
      </c>
      <c r="J5" s="66">
        <v>1506</v>
      </c>
      <c r="K5" s="60">
        <v>40654</v>
      </c>
      <c r="L5" s="60" t="str">
        <f t="shared" ref="L5:L9" si="1">IF(F5&gt;30,"Needed", "N/A")</f>
        <v>Needed</v>
      </c>
    </row>
    <row r="6" spans="1:12" s="2" customFormat="1" ht="12.75">
      <c r="A6" s="6" t="s">
        <v>31</v>
      </c>
      <c r="B6" s="26" t="s">
        <v>43</v>
      </c>
      <c r="C6" s="26" t="s">
        <v>7</v>
      </c>
      <c r="D6" s="55">
        <v>1</v>
      </c>
      <c r="E6" s="60">
        <v>40544</v>
      </c>
      <c r="F6" s="61">
        <v>365</v>
      </c>
      <c r="G6" s="60">
        <f t="shared" si="0"/>
        <v>40908</v>
      </c>
      <c r="H6" s="64" t="s">
        <v>2</v>
      </c>
      <c r="I6" s="65">
        <v>16.8</v>
      </c>
      <c r="J6" s="66">
        <v>2245</v>
      </c>
      <c r="K6" s="60" t="str">
        <f>IF(F6&gt;2,"Needed","N/A")</f>
        <v>Needed</v>
      </c>
      <c r="L6" s="60" t="str">
        <f t="shared" si="1"/>
        <v>Needed</v>
      </c>
    </row>
    <row r="7" spans="1:12" s="2" customFormat="1" ht="25.5">
      <c r="A7" s="6" t="s">
        <v>31</v>
      </c>
      <c r="B7" s="27" t="s">
        <v>45</v>
      </c>
      <c r="C7" s="27" t="s">
        <v>8</v>
      </c>
      <c r="D7" s="56">
        <v>1</v>
      </c>
      <c r="E7" s="60">
        <v>40544</v>
      </c>
      <c r="F7" s="61">
        <v>365</v>
      </c>
      <c r="G7" s="60">
        <f t="shared" si="0"/>
        <v>40908</v>
      </c>
      <c r="H7" s="64" t="s">
        <v>2</v>
      </c>
      <c r="I7" s="68">
        <v>15.8</v>
      </c>
      <c r="J7" s="69">
        <v>1447</v>
      </c>
      <c r="K7" s="60" t="str">
        <f t="shared" ref="K7:K9" si="2">IF(F7&gt;2,"Needed","N/A")</f>
        <v>Needed</v>
      </c>
      <c r="L7" s="60" t="str">
        <f t="shared" si="1"/>
        <v>Needed</v>
      </c>
    </row>
    <row r="8" spans="1:12" s="2" customFormat="1" ht="12.75">
      <c r="A8" s="7" t="s">
        <v>41</v>
      </c>
      <c r="B8" s="27" t="s">
        <v>44</v>
      </c>
      <c r="C8" s="27" t="s">
        <v>10</v>
      </c>
      <c r="D8" s="56">
        <v>1</v>
      </c>
      <c r="E8" s="60">
        <v>40544</v>
      </c>
      <c r="F8" s="61">
        <v>365</v>
      </c>
      <c r="G8" s="60">
        <f t="shared" si="0"/>
        <v>40908</v>
      </c>
      <c r="H8" s="70" t="s">
        <v>9</v>
      </c>
      <c r="I8" s="68">
        <v>5</v>
      </c>
      <c r="J8" s="69">
        <v>3000</v>
      </c>
      <c r="K8" s="60" t="str">
        <f t="shared" si="2"/>
        <v>Needed</v>
      </c>
      <c r="L8" s="60" t="str">
        <f t="shared" si="1"/>
        <v>Needed</v>
      </c>
    </row>
    <row r="9" spans="1:12" s="2" customFormat="1" ht="25.5">
      <c r="A9" s="7" t="s">
        <v>33</v>
      </c>
      <c r="B9" s="27" t="s">
        <v>46</v>
      </c>
      <c r="C9" s="27" t="s">
        <v>47</v>
      </c>
      <c r="D9" s="56">
        <v>1</v>
      </c>
      <c r="E9" s="60">
        <v>40544</v>
      </c>
      <c r="F9" s="61">
        <v>365</v>
      </c>
      <c r="G9" s="60">
        <f t="shared" ref="G9" si="3">E9+F9-1</f>
        <v>40908</v>
      </c>
      <c r="H9" s="70" t="s">
        <v>48</v>
      </c>
      <c r="I9" s="68">
        <v>30</v>
      </c>
      <c r="J9" s="72"/>
      <c r="K9" s="60" t="str">
        <f t="shared" si="2"/>
        <v>Needed</v>
      </c>
      <c r="L9" s="60" t="str">
        <f t="shared" si="1"/>
        <v>Needed</v>
      </c>
    </row>
    <row r="10" spans="1:12" s="2" customFormat="1" ht="51">
      <c r="A10" s="7" t="s">
        <v>32</v>
      </c>
      <c r="B10" s="27" t="s">
        <v>51</v>
      </c>
      <c r="C10" s="27" t="s">
        <v>49</v>
      </c>
      <c r="D10" s="56">
        <v>1</v>
      </c>
      <c r="E10" s="60">
        <v>40544</v>
      </c>
      <c r="F10" s="61">
        <v>365</v>
      </c>
      <c r="G10" s="60">
        <f t="shared" ref="G10" si="4">E10+F10-1</f>
        <v>40908</v>
      </c>
      <c r="H10" s="70" t="s">
        <v>50</v>
      </c>
      <c r="I10" s="68">
        <v>10</v>
      </c>
      <c r="J10" s="72"/>
      <c r="K10" s="60">
        <v>40641</v>
      </c>
      <c r="L10" s="60">
        <v>40646</v>
      </c>
    </row>
    <row r="11" spans="1:12" s="5" customFormat="1" ht="51">
      <c r="A11" s="7" t="s">
        <v>32</v>
      </c>
      <c r="B11" s="27" t="s">
        <v>52</v>
      </c>
      <c r="C11" s="27" t="s">
        <v>49</v>
      </c>
      <c r="D11" s="56">
        <v>1</v>
      </c>
      <c r="E11" s="60">
        <v>40544</v>
      </c>
      <c r="F11" s="61">
        <v>365</v>
      </c>
      <c r="G11" s="60">
        <f t="shared" ref="G11" si="5">E11+F11-1</f>
        <v>40908</v>
      </c>
      <c r="H11" s="70" t="s">
        <v>50</v>
      </c>
      <c r="I11" s="68">
        <v>5</v>
      </c>
      <c r="J11" s="72"/>
      <c r="K11" s="60">
        <v>40641</v>
      </c>
      <c r="L11" s="60">
        <v>40646</v>
      </c>
    </row>
    <row r="12" spans="1:12" s="5" customFormat="1" ht="12.75">
      <c r="A12" s="7"/>
      <c r="B12" s="7"/>
      <c r="C12" s="27"/>
      <c r="D12" s="56"/>
      <c r="E12" s="4"/>
      <c r="F12" s="23"/>
      <c r="G12" s="4"/>
      <c r="H12" s="3"/>
      <c r="I12" s="8"/>
      <c r="J12" s="9"/>
      <c r="K12" s="1"/>
      <c r="L12" s="1"/>
    </row>
    <row r="13" spans="1:12" s="5" customFormat="1" ht="12.75">
      <c r="A13" s="7"/>
      <c r="B13" s="7"/>
      <c r="C13" s="27"/>
      <c r="D13" s="56"/>
      <c r="E13" s="4"/>
      <c r="F13" s="23"/>
      <c r="G13" s="4"/>
      <c r="H13" s="3"/>
      <c r="I13" s="8"/>
      <c r="J13" s="9"/>
      <c r="K13" s="1"/>
      <c r="L13" s="1"/>
    </row>
    <row r="14" spans="1:12" s="5" customFormat="1" ht="12.75">
      <c r="A14" s="7"/>
      <c r="B14" s="7"/>
      <c r="C14" s="27"/>
      <c r="D14" s="56"/>
      <c r="E14" s="4"/>
      <c r="F14" s="23"/>
      <c r="G14" s="4"/>
      <c r="H14" s="3"/>
      <c r="I14" s="8"/>
      <c r="J14" s="9"/>
      <c r="K14" s="1"/>
      <c r="L14" s="1"/>
    </row>
    <row r="15" spans="1:12" s="5" customFormat="1" ht="12.75">
      <c r="A15" s="7"/>
      <c r="B15" s="7"/>
      <c r="C15" s="27"/>
      <c r="D15" s="56"/>
      <c r="E15" s="4"/>
      <c r="F15" s="23"/>
      <c r="G15" s="4"/>
      <c r="H15" s="3"/>
      <c r="I15" s="8"/>
      <c r="J15" s="9"/>
      <c r="K15" s="1"/>
      <c r="L15" s="1"/>
    </row>
    <row r="16" spans="1:12" s="5" customFormat="1" ht="12.75">
      <c r="A16" s="7"/>
      <c r="B16" s="7"/>
      <c r="C16" s="27"/>
      <c r="D16" s="56"/>
      <c r="E16" s="4"/>
      <c r="F16" s="23"/>
      <c r="G16" s="4"/>
      <c r="H16" s="3"/>
      <c r="I16" s="8"/>
      <c r="J16" s="9"/>
      <c r="K16" s="1"/>
      <c r="L16" s="1"/>
    </row>
    <row r="19" spans="1:1">
      <c r="A19" s="24" t="s">
        <v>37</v>
      </c>
    </row>
  </sheetData>
  <conditionalFormatting sqref="G4:G11">
    <cfRule type="cellIs" dxfId="161" priority="1" operator="lessThanOrEqual">
      <formula>$G$2</formula>
    </cfRule>
    <cfRule type="cellIs" dxfId="160" priority="2" operator="between">
      <formula>$G$2</formula>
      <formula>$G$1</formula>
    </cfRule>
  </conditionalFormatting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9"/>
  <sheetViews>
    <sheetView zoomScale="70" zoomScaleNormal="7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46" sqref="B46"/>
    </sheetView>
  </sheetViews>
  <sheetFormatPr defaultRowHeight="12.75"/>
  <cols>
    <col min="1" max="1" width="14.85546875" style="10" customWidth="1"/>
    <col min="2" max="13" width="10.42578125" style="10" customWidth="1"/>
    <col min="14" max="14" width="10.28515625" style="10" customWidth="1"/>
    <col min="15" max="15" width="46.7109375" style="10" customWidth="1"/>
    <col min="16" max="16384" width="9.140625" style="10"/>
  </cols>
  <sheetData>
    <row r="1" spans="1:21" ht="13.5" thickBot="1">
      <c r="B1" s="10">
        <v>31</v>
      </c>
      <c r="C1" s="10">
        <v>28</v>
      </c>
      <c r="D1" s="10">
        <v>31</v>
      </c>
      <c r="E1" s="10">
        <v>30</v>
      </c>
      <c r="F1" s="10">
        <v>31</v>
      </c>
      <c r="G1" s="10">
        <v>30</v>
      </c>
      <c r="H1" s="10">
        <v>31</v>
      </c>
      <c r="I1" s="10">
        <v>31</v>
      </c>
      <c r="J1" s="10">
        <v>30</v>
      </c>
      <c r="K1" s="10">
        <v>31</v>
      </c>
      <c r="L1" s="10">
        <v>30</v>
      </c>
      <c r="M1" s="10">
        <v>31</v>
      </c>
    </row>
    <row r="2" spans="1:21">
      <c r="A2" s="11" t="s">
        <v>17</v>
      </c>
      <c r="B2" s="12">
        <v>40179</v>
      </c>
      <c r="C2" s="12">
        <v>40210</v>
      </c>
      <c r="D2" s="12">
        <v>40238</v>
      </c>
      <c r="E2" s="12">
        <v>40269</v>
      </c>
      <c r="F2" s="12">
        <v>40299</v>
      </c>
      <c r="G2" s="12">
        <v>40330</v>
      </c>
      <c r="H2" s="12">
        <v>40360</v>
      </c>
      <c r="I2" s="12">
        <v>40391</v>
      </c>
      <c r="J2" s="12">
        <v>40422</v>
      </c>
      <c r="K2" s="12">
        <v>40452</v>
      </c>
      <c r="L2" s="12">
        <v>40483</v>
      </c>
      <c r="M2" s="12">
        <v>40513</v>
      </c>
      <c r="N2" s="12" t="s">
        <v>18</v>
      </c>
      <c r="O2" s="12"/>
      <c r="P2" s="12"/>
      <c r="Q2" s="13"/>
      <c r="R2" s="13"/>
      <c r="S2" s="13"/>
      <c r="T2" s="13"/>
      <c r="U2" s="13"/>
    </row>
    <row r="3" spans="1:2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3"/>
      <c r="S3" s="13"/>
      <c r="T3" s="13"/>
      <c r="U3" s="13"/>
    </row>
    <row r="4" spans="1:21"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15" t="s">
        <v>27</v>
      </c>
      <c r="K4" s="15" t="s">
        <v>28</v>
      </c>
      <c r="L4" s="15" t="s">
        <v>29</v>
      </c>
      <c r="M4" s="15" t="s">
        <v>30</v>
      </c>
      <c r="N4" s="12"/>
      <c r="O4" s="12"/>
      <c r="P4" s="12"/>
      <c r="Q4" s="13"/>
      <c r="R4" s="13"/>
      <c r="S4" s="13"/>
      <c r="T4" s="13"/>
      <c r="U4" s="13"/>
    </row>
    <row r="5" spans="1:21">
      <c r="A5" s="16" t="s">
        <v>31</v>
      </c>
      <c r="B5" s="17">
        <v>70000</v>
      </c>
      <c r="C5" s="17">
        <v>70000</v>
      </c>
      <c r="D5" s="17">
        <v>70000</v>
      </c>
      <c r="E5" s="17">
        <v>70000</v>
      </c>
      <c r="F5" s="17">
        <v>70000</v>
      </c>
      <c r="G5" s="17">
        <v>70000</v>
      </c>
      <c r="H5" s="17">
        <v>70000</v>
      </c>
      <c r="I5" s="17">
        <v>70000</v>
      </c>
      <c r="J5" s="17">
        <v>70000</v>
      </c>
      <c r="K5" s="17">
        <v>70000</v>
      </c>
      <c r="L5" s="17">
        <v>70000</v>
      </c>
      <c r="M5" s="17">
        <v>70000</v>
      </c>
      <c r="N5" s="18">
        <f>SUMPRODUCT($B$1:$M$1,B5:M5)/SUM($B$1:$M$1)</f>
        <v>70000</v>
      </c>
      <c r="O5" s="12"/>
    </row>
    <row r="6" spans="1:21">
      <c r="A6" s="16"/>
      <c r="B6" s="16"/>
      <c r="C6" s="16"/>
      <c r="D6" s="16"/>
      <c r="E6" s="16"/>
      <c r="F6" s="16"/>
      <c r="G6" s="16"/>
      <c r="H6" s="18"/>
      <c r="I6" s="18"/>
      <c r="J6" s="18"/>
      <c r="K6" s="18"/>
      <c r="L6" s="18"/>
      <c r="M6" s="18"/>
      <c r="N6" s="18"/>
      <c r="O6" s="12"/>
    </row>
    <row r="7" spans="1:21">
      <c r="A7" s="16" t="s">
        <v>32</v>
      </c>
      <c r="B7" s="17">
        <v>196000</v>
      </c>
      <c r="C7" s="17">
        <v>196000</v>
      </c>
      <c r="D7" s="17">
        <v>196000</v>
      </c>
      <c r="E7" s="17">
        <v>196000</v>
      </c>
      <c r="F7" s="17">
        <v>196000</v>
      </c>
      <c r="G7" s="17">
        <v>196000</v>
      </c>
      <c r="H7" s="17">
        <v>38000</v>
      </c>
      <c r="I7" s="17">
        <v>38000</v>
      </c>
      <c r="J7" s="17">
        <v>38000</v>
      </c>
      <c r="K7" s="17">
        <v>38000</v>
      </c>
      <c r="L7" s="17">
        <v>38000</v>
      </c>
      <c r="M7" s="17">
        <v>38000</v>
      </c>
      <c r="N7" s="18">
        <f>SUMPRODUCT($B$1:$M$1,B7:M7)/SUM($B$1:$M$1)</f>
        <v>116350.68493150685</v>
      </c>
      <c r="O7" s="12"/>
    </row>
    <row r="8" spans="1:21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21">
      <c r="A9" s="16" t="s">
        <v>33</v>
      </c>
      <c r="B9" s="17">
        <v>29000</v>
      </c>
      <c r="C9" s="17">
        <v>29000</v>
      </c>
      <c r="D9" s="17">
        <v>29000</v>
      </c>
      <c r="E9" s="17">
        <v>29000</v>
      </c>
      <c r="F9" s="17">
        <v>29000</v>
      </c>
      <c r="G9" s="17">
        <v>29000</v>
      </c>
      <c r="H9" s="17">
        <v>29000</v>
      </c>
      <c r="I9" s="17">
        <v>29000</v>
      </c>
      <c r="J9" s="17">
        <v>29000</v>
      </c>
      <c r="K9" s="17">
        <v>29000</v>
      </c>
      <c r="L9" s="17">
        <v>29000</v>
      </c>
      <c r="M9" s="17">
        <v>29000</v>
      </c>
      <c r="N9" s="18">
        <f>SUMPRODUCT($B$1:$M$1,B9:M9)/SUM($B$1:$M$1)</f>
        <v>29000</v>
      </c>
    </row>
    <row r="10" spans="1:21">
      <c r="A10" s="16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21">
      <c r="A11" s="16" t="s">
        <v>34</v>
      </c>
      <c r="B11" s="17">
        <v>13500</v>
      </c>
      <c r="C11" s="17">
        <v>13500</v>
      </c>
      <c r="D11" s="17">
        <v>13500</v>
      </c>
      <c r="E11" s="17">
        <v>13500</v>
      </c>
      <c r="F11" s="17">
        <v>13500</v>
      </c>
      <c r="G11" s="17">
        <v>13500</v>
      </c>
      <c r="H11" s="17">
        <v>13500</v>
      </c>
      <c r="I11" s="17">
        <v>13500</v>
      </c>
      <c r="J11" s="17">
        <v>13500</v>
      </c>
      <c r="K11" s="17">
        <v>13500</v>
      </c>
      <c r="L11" s="17">
        <v>13500</v>
      </c>
      <c r="M11" s="17">
        <v>13500</v>
      </c>
      <c r="N11" s="18">
        <f>SUMPRODUCT($B$1:$M$1,B11:M11)/SUM($B$1:$M$1)</f>
        <v>13500</v>
      </c>
    </row>
    <row r="12" spans="1:21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21">
      <c r="A13" s="16" t="s">
        <v>35</v>
      </c>
      <c r="B13" s="19">
        <v>1000</v>
      </c>
      <c r="C13" s="19">
        <v>1000</v>
      </c>
      <c r="D13" s="19">
        <v>1000</v>
      </c>
      <c r="E13" s="19">
        <v>1000</v>
      </c>
      <c r="F13" s="19">
        <v>1000</v>
      </c>
      <c r="G13" s="19">
        <v>1000</v>
      </c>
      <c r="H13" s="19">
        <v>1000</v>
      </c>
      <c r="I13" s="19">
        <v>1000</v>
      </c>
      <c r="J13" s="19">
        <v>1000</v>
      </c>
      <c r="K13" s="19">
        <v>1000</v>
      </c>
      <c r="L13" s="19">
        <v>1000</v>
      </c>
      <c r="M13" s="19">
        <v>1000</v>
      </c>
      <c r="N13" s="18">
        <f>SUMPRODUCT($B$1:$M$1,B13:M13)/SUM($B$1:$M$1)</f>
        <v>1000</v>
      </c>
    </row>
    <row r="14" spans="1:21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21">
      <c r="A15" s="16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21">
      <c r="A16" s="16" t="s">
        <v>36</v>
      </c>
      <c r="B16" s="21">
        <f>SUM(B5,B7,B9,B11,B13)</f>
        <v>309500</v>
      </c>
      <c r="C16" s="21">
        <f t="shared" ref="C16:M16" si="0">SUM(C5,C7,C9,C11,C13)</f>
        <v>309500</v>
      </c>
      <c r="D16" s="21">
        <f t="shared" si="0"/>
        <v>309500</v>
      </c>
      <c r="E16" s="21">
        <f t="shared" si="0"/>
        <v>309500</v>
      </c>
      <c r="F16" s="21">
        <f t="shared" si="0"/>
        <v>309500</v>
      </c>
      <c r="G16" s="21">
        <f t="shared" si="0"/>
        <v>309500</v>
      </c>
      <c r="H16" s="21">
        <f t="shared" si="0"/>
        <v>151500</v>
      </c>
      <c r="I16" s="21">
        <f t="shared" si="0"/>
        <v>151500</v>
      </c>
      <c r="J16" s="21">
        <f t="shared" si="0"/>
        <v>151500</v>
      </c>
      <c r="K16" s="21">
        <f t="shared" si="0"/>
        <v>151500</v>
      </c>
      <c r="L16" s="21">
        <f t="shared" si="0"/>
        <v>151500</v>
      </c>
      <c r="M16" s="21">
        <f t="shared" si="0"/>
        <v>151500</v>
      </c>
      <c r="N16" s="18">
        <f>SUMPRODUCT($B$1:$M$1,B16:M16)/SUM($B$1:$M$1)</f>
        <v>229850.68493150684</v>
      </c>
    </row>
    <row r="17" spans="1:2">
      <c r="A17" s="16"/>
    </row>
    <row r="18" spans="1:2">
      <c r="A18" s="16"/>
    </row>
    <row r="19" spans="1:2">
      <c r="A19" s="16"/>
      <c r="B19" s="16"/>
    </row>
  </sheetData>
  <pageMargins left="0.19" right="0.17" top="0.3" bottom="0.33" header="0.19" footer="0.16"/>
  <pageSetup paperSize="9" scale="67" fitToHeight="7" orientation="landscape" r:id="rId1"/>
  <headerFooter alignWithMargins="0">
    <oddFooter>&amp;C&amp;f 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Variance Request Process</vt:lpstr>
      <vt:lpstr>Non-Routine</vt:lpstr>
      <vt:lpstr>Routine</vt:lpstr>
      <vt:lpstr>2011 Forecast_Letter</vt:lpstr>
      <vt:lpstr>'2011 Forecast_Letter'!Print_Titles</vt:lpstr>
    </vt:vector>
  </TitlesOfParts>
  <Company>Chevron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 Baptista</dc:creator>
  <cp:lastModifiedBy>Michelle Lapoint</cp:lastModifiedBy>
  <cp:lastPrinted>2011-05-07T07:57:41Z</cp:lastPrinted>
  <dcterms:created xsi:type="dcterms:W3CDTF">2011-05-02T11:51:12Z</dcterms:created>
  <dcterms:modified xsi:type="dcterms:W3CDTF">2011-05-10T11:13:12Z</dcterms:modified>
</cp:coreProperties>
</file>